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<sst xmlns="http://schemas.openxmlformats.org/spreadsheetml/2006/main" count="30" uniqueCount="30">
  <si>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CAS DAMBOVITA </t>
  </si>
  <si>
    <t>CONTRACT 2017</t>
  </si>
  <si>
    <t xml:space="preserve">FURNIZOR </t>
  </si>
  <si>
    <t>IAN</t>
  </si>
  <si>
    <t>FEB</t>
  </si>
  <si>
    <t>MAR</t>
  </si>
  <si>
    <t>TRIM I</t>
  </si>
  <si>
    <t>APR</t>
  </si>
  <si>
    <t xml:space="preserve">MAI </t>
  </si>
  <si>
    <t>IUN</t>
  </si>
  <si>
    <t>TRIM  II</t>
  </si>
  <si>
    <t>IUL</t>
  </si>
  <si>
    <t>AUG</t>
  </si>
  <si>
    <t>SEPT</t>
  </si>
  <si>
    <t>TRIM  III</t>
  </si>
  <si>
    <t>OCT</t>
  </si>
  <si>
    <t>NOV</t>
  </si>
  <si>
    <t>DEC</t>
  </si>
  <si>
    <t>TRIM  IV</t>
  </si>
  <si>
    <t xml:space="preserve">9LUNI </t>
  </si>
  <si>
    <t xml:space="preserve">AN 2017 </t>
  </si>
  <si>
    <t xml:space="preserve">SPIT JUD URGENTA TARGOVISTE </t>
  </si>
  <si>
    <t xml:space="preserve">SPITAL MUN MORENI </t>
  </si>
  <si>
    <t xml:space="preserve">SPIT Or PUCIOASA </t>
  </si>
  <si>
    <t xml:space="preserve">SC ALMINA TRADING </t>
  </si>
  <si>
    <t>TBRCM SA SUC PUCIOASA</t>
  </si>
  <si>
    <t xml:space="preserve">SC LORENTINA 2102 SRL </t>
  </si>
  <si>
    <t>SC IVAKINETIC SRL</t>
  </si>
  <si>
    <t xml:space="preserve">SC TURISM SRL </t>
  </si>
  <si>
    <t xml:space="preserve">ASISTENTA MEDICALA IN CENTRE MEDICALE MULTIFUNCTIONALE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</si>
</sst>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17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4" fillId="2" borderId="11" xfId="0" applyFont="1" applyFill="1" applyBorder="1" applyAlignment="1">
      <alignment/>
    </xf>
    <xf numFmtId="180" fontId="0" fillId="0" borderId="12" xfId="0" applyNumberFormat="1" applyFont="1" applyBorder="1" applyAlignment="1">
      <alignment/>
    </xf>
    <xf numFmtId="180" fontId="0" fillId="0" borderId="12" xfId="0" applyNumberFormat="1" applyFont="1" applyFill="1" applyBorder="1" applyAlignment="1">
      <alignment/>
    </xf>
    <xf numFmtId="180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2" borderId="16" xfId="0" applyFont="1" applyFill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3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80" fontId="0" fillId="0" borderId="14" xfId="0" applyNumberForma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Font="1" applyBorder="1" applyAlignment="1">
      <alignment/>
    </xf>
    <xf numFmtId="180" fontId="0" fillId="2" borderId="14" xfId="0" applyNumberFormat="1" applyFon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4" fillId="0" borderId="17" xfId="0" applyFont="1" applyBorder="1" applyAlignment="1">
      <alignment/>
    </xf>
    <xf numFmtId="2" fontId="0" fillId="0" borderId="18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1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180" fontId="0" fillId="0" borderId="18" xfId="0" applyNumberFormat="1" applyBorder="1" applyAlignment="1">
      <alignment/>
    </xf>
    <xf numFmtId="0" fontId="1" fillId="0" borderId="20" xfId="0" applyFont="1" applyBorder="1" applyAlignment="1">
      <alignment/>
    </xf>
    <xf numFmtId="2" fontId="3" fillId="0" borderId="21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21" xfId="0" applyFont="1" applyBorder="1" applyAlignment="1">
      <alignment/>
    </xf>
    <xf numFmtId="180" fontId="1" fillId="0" borderId="2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2" fontId="0" fillId="2" borderId="1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8:T25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3" width="11.7109375" style="0" customWidth="1"/>
    <col min="4" max="4" width="10.7109375" style="0" customWidth="1"/>
    <col min="5" max="5" width="11.28125" style="0" customWidth="1"/>
    <col min="6" max="6" width="10.8515625" style="0" customWidth="1"/>
    <col min="7" max="7" width="10.57421875" style="0" customWidth="1"/>
    <col min="8" max="8" width="10.140625" style="0" customWidth="1"/>
    <col min="9" max="9" width="10.7109375" style="0" customWidth="1"/>
    <col min="10" max="11" width="10.140625" style="0" customWidth="1"/>
    <col min="12" max="14" width="10.00390625" style="0" customWidth="1"/>
    <col min="15" max="15" width="10.28125" style="0" customWidth="1"/>
    <col min="16" max="16" width="10.00390625" style="0" customWidth="1"/>
    <col min="19" max="19" width="10.7109375" style="0" customWidth="1"/>
    <col min="20" max="20" width="12.00390625" style="0" customWidth="1"/>
  </cols>
  <sheetData>
    <row r="8" ht="12.75">
      <c r="B8" t="s">
        <v>0</v>
      </c>
    </row>
    <row r="9" spans="6:20" ht="12.75">
      <c r="F9" t="s">
        <v>1</v>
      </c>
      <c r="S9" s="1"/>
      <c r="T9" s="1"/>
    </row>
    <row r="10" spans="6:20" ht="12.75">
      <c r="F10" t="s">
        <v>29</v>
      </c>
      <c r="S10" s="1"/>
      <c r="T10" s="1"/>
    </row>
    <row r="11" spans="19:20" ht="13.5" thickBot="1">
      <c r="S11" s="1"/>
      <c r="T11" s="1"/>
    </row>
    <row r="12" spans="2:20" ht="12.75">
      <c r="B12" s="2" t="s">
        <v>2</v>
      </c>
      <c r="C12" s="3" t="s">
        <v>3</v>
      </c>
      <c r="D12" s="3" t="s">
        <v>4</v>
      </c>
      <c r="E12" s="4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7" t="s">
        <v>10</v>
      </c>
      <c r="K12" s="8" t="s">
        <v>11</v>
      </c>
      <c r="L12" s="8" t="s">
        <v>12</v>
      </c>
      <c r="M12" s="8" t="s">
        <v>13</v>
      </c>
      <c r="N12" s="7" t="s">
        <v>14</v>
      </c>
      <c r="O12" s="7" t="s">
        <v>15</v>
      </c>
      <c r="P12" s="7" t="s">
        <v>16</v>
      </c>
      <c r="Q12" s="9" t="s">
        <v>17</v>
      </c>
      <c r="R12" s="2" t="s">
        <v>18</v>
      </c>
      <c r="S12" s="10" t="s">
        <v>19</v>
      </c>
      <c r="T12" s="11" t="s">
        <v>20</v>
      </c>
    </row>
    <row r="13" spans="2:20" ht="13.5" thickBot="1">
      <c r="B13" s="12"/>
      <c r="C13" s="13">
        <v>2017</v>
      </c>
      <c r="D13" s="13">
        <v>2017</v>
      </c>
      <c r="E13" s="13">
        <v>2017</v>
      </c>
      <c r="F13" s="14">
        <v>2017</v>
      </c>
      <c r="G13" s="15">
        <v>2017</v>
      </c>
      <c r="H13" s="15">
        <v>2017</v>
      </c>
      <c r="I13" s="15">
        <v>2017</v>
      </c>
      <c r="J13" s="16">
        <v>2017</v>
      </c>
      <c r="K13" s="17">
        <v>2017</v>
      </c>
      <c r="L13" s="17">
        <v>2017</v>
      </c>
      <c r="M13" s="17">
        <v>2017</v>
      </c>
      <c r="N13" s="16">
        <v>2017</v>
      </c>
      <c r="O13" s="16">
        <v>2017</v>
      </c>
      <c r="P13" s="16">
        <v>2017</v>
      </c>
      <c r="Q13" s="18">
        <v>2017</v>
      </c>
      <c r="R13" s="12">
        <v>2017</v>
      </c>
      <c r="S13" s="19"/>
      <c r="T13" s="20"/>
    </row>
    <row r="14" spans="2:20" ht="12.75">
      <c r="B14" s="21"/>
      <c r="C14" s="22"/>
      <c r="D14" s="23"/>
      <c r="E14" s="22"/>
      <c r="F14" s="24">
        <f>C14+D14+E14</f>
        <v>0</v>
      </c>
      <c r="G14" s="25"/>
      <c r="H14" s="25"/>
      <c r="I14" s="25"/>
      <c r="J14" s="26"/>
      <c r="K14" s="27"/>
      <c r="L14" s="27"/>
      <c r="M14" s="27"/>
      <c r="N14" s="28"/>
      <c r="O14" s="29"/>
      <c r="P14" s="29"/>
      <c r="Q14" s="27"/>
      <c r="R14" s="25"/>
      <c r="S14" s="26">
        <f>J14+N14+R14</f>
        <v>0</v>
      </c>
      <c r="T14" s="25"/>
    </row>
    <row r="15" spans="2:20" ht="12.75">
      <c r="B15" s="30" t="s">
        <v>26</v>
      </c>
      <c r="C15" s="31">
        <f>14180.34-15</f>
        <v>14165.34</v>
      </c>
      <c r="D15" s="32">
        <f>13200+11.4+15-11</f>
        <v>13215.4</v>
      </c>
      <c r="E15" s="31">
        <f>15172.69+11</f>
        <v>15183.69</v>
      </c>
      <c r="F15" s="33">
        <f aca="true" t="shared" si="0" ref="F15:F22">C15+D15+E15</f>
        <v>42564.43</v>
      </c>
      <c r="G15" s="34">
        <v>17500</v>
      </c>
      <c r="H15" s="34">
        <v>23057.8</v>
      </c>
      <c r="I15" s="34">
        <v>23057.8</v>
      </c>
      <c r="J15" s="35">
        <f aca="true" t="shared" si="1" ref="J15:J22">SUM(G15:I15)</f>
        <v>63615.600000000006</v>
      </c>
      <c r="K15" s="36">
        <v>18000</v>
      </c>
      <c r="L15" s="36">
        <v>24350</v>
      </c>
      <c r="M15" s="36">
        <v>24446.38</v>
      </c>
      <c r="N15" s="37">
        <f aca="true" t="shared" si="2" ref="N15:N22">SUM(K15:M15)</f>
        <v>66796.38</v>
      </c>
      <c r="O15" s="29">
        <v>20300</v>
      </c>
      <c r="P15" s="29">
        <v>20500.95</v>
      </c>
      <c r="Q15" s="29">
        <v>12000</v>
      </c>
      <c r="R15" s="38">
        <f aca="true" t="shared" si="3" ref="R15:R22">SUM(O15:Q15)</f>
        <v>52800.95</v>
      </c>
      <c r="S15" s="39">
        <f aca="true" t="shared" si="4" ref="S15:S22">J15+N15+R15</f>
        <v>183212.93</v>
      </c>
      <c r="T15" s="40">
        <f>F15+S15</f>
        <v>225777.36</v>
      </c>
    </row>
    <row r="16" spans="2:20" ht="12.75">
      <c r="B16" s="30" t="s">
        <v>27</v>
      </c>
      <c r="C16" s="31">
        <f>37396.46-16</f>
        <v>37380.46</v>
      </c>
      <c r="D16" s="32">
        <f>40000+27.26+16-4</f>
        <v>40039.26</v>
      </c>
      <c r="E16" s="31">
        <f>45000+4</f>
        <v>45004</v>
      </c>
      <c r="F16" s="33">
        <f t="shared" si="0"/>
        <v>122423.72</v>
      </c>
      <c r="G16" s="34">
        <v>40000</v>
      </c>
      <c r="H16" s="34">
        <v>50000</v>
      </c>
      <c r="I16" s="34">
        <v>40560.55</v>
      </c>
      <c r="J16" s="35">
        <f t="shared" si="1"/>
        <v>130560.55</v>
      </c>
      <c r="K16" s="36">
        <v>60000</v>
      </c>
      <c r="L16" s="36">
        <v>47000</v>
      </c>
      <c r="M16" s="36">
        <v>30088.57</v>
      </c>
      <c r="N16" s="37">
        <f t="shared" si="2"/>
        <v>137088.57</v>
      </c>
      <c r="O16" s="29">
        <v>60000</v>
      </c>
      <c r="P16" s="29">
        <v>45365.25</v>
      </c>
      <c r="Q16" s="29">
        <v>3000</v>
      </c>
      <c r="R16" s="38">
        <f t="shared" si="3"/>
        <v>108365.25</v>
      </c>
      <c r="S16" s="39">
        <f t="shared" si="4"/>
        <v>376014.37</v>
      </c>
      <c r="T16" s="40">
        <f aca="true" t="shared" si="5" ref="T16:T22">F16+S16</f>
        <v>498438.08999999997</v>
      </c>
    </row>
    <row r="17" spans="2:20" ht="12.75">
      <c r="B17" s="41" t="s">
        <v>21</v>
      </c>
      <c r="C17" s="31">
        <f>23384.54-176</f>
        <v>23208.54</v>
      </c>
      <c r="D17" s="32">
        <f>23380+14.36+176-15</f>
        <v>23555.36</v>
      </c>
      <c r="E17" s="31">
        <f>23380+15</f>
        <v>23395</v>
      </c>
      <c r="F17" s="33">
        <f t="shared" si="0"/>
        <v>70158.9</v>
      </c>
      <c r="G17" s="34">
        <v>20000</v>
      </c>
      <c r="H17" s="34">
        <v>19326</v>
      </c>
      <c r="I17" s="34">
        <v>19326.22</v>
      </c>
      <c r="J17" s="35">
        <f t="shared" si="1"/>
        <v>58652.22</v>
      </c>
      <c r="K17" s="36">
        <v>20528</v>
      </c>
      <c r="L17" s="36">
        <v>20528</v>
      </c>
      <c r="M17" s="36">
        <v>20528.83</v>
      </c>
      <c r="N17" s="37">
        <f t="shared" si="2"/>
        <v>61584.83</v>
      </c>
      <c r="O17" s="29">
        <v>26227.33</v>
      </c>
      <c r="P17" s="29">
        <v>16227</v>
      </c>
      <c r="Q17" s="29">
        <v>6227</v>
      </c>
      <c r="R17" s="42">
        <f t="shared" si="3"/>
        <v>48681.33</v>
      </c>
      <c r="S17" s="39">
        <f t="shared" si="4"/>
        <v>168918.38</v>
      </c>
      <c r="T17" s="40">
        <f t="shared" si="5"/>
        <v>239077.28</v>
      </c>
    </row>
    <row r="18" spans="2:20" ht="12.75">
      <c r="B18" s="30" t="s">
        <v>22</v>
      </c>
      <c r="C18" s="31">
        <f>10000+5000-225</f>
        <v>14775</v>
      </c>
      <c r="D18" s="32">
        <f>20300+10.6+225-21</f>
        <v>20514.6</v>
      </c>
      <c r="E18" s="31">
        <f>22830.1-2500+21</f>
        <v>20351.1</v>
      </c>
      <c r="F18" s="33">
        <f t="shared" si="0"/>
        <v>55640.7</v>
      </c>
      <c r="G18" s="34">
        <v>23000</v>
      </c>
      <c r="H18" s="34">
        <v>20000</v>
      </c>
      <c r="I18" s="34">
        <v>10611.42</v>
      </c>
      <c r="J18" s="35">
        <f t="shared" si="1"/>
        <v>53611.42</v>
      </c>
      <c r="K18" s="36">
        <v>21500</v>
      </c>
      <c r="L18" s="36">
        <v>21500</v>
      </c>
      <c r="M18" s="36">
        <v>13291.99</v>
      </c>
      <c r="N18" s="37">
        <f t="shared" si="2"/>
        <v>56291.99</v>
      </c>
      <c r="O18" s="29">
        <v>23000</v>
      </c>
      <c r="P18" s="29">
        <v>20000</v>
      </c>
      <c r="Q18" s="29">
        <v>1497.48</v>
      </c>
      <c r="R18" s="38">
        <f t="shared" si="3"/>
        <v>44497.48</v>
      </c>
      <c r="S18" s="39">
        <f t="shared" si="4"/>
        <v>154400.89</v>
      </c>
      <c r="T18" s="40">
        <f t="shared" si="5"/>
        <v>210041.59000000003</v>
      </c>
    </row>
    <row r="19" spans="2:20" ht="12.75">
      <c r="B19" s="41" t="s">
        <v>23</v>
      </c>
      <c r="C19" s="31">
        <f>1704-36</f>
        <v>1668</v>
      </c>
      <c r="D19" s="32">
        <f>2815-125.18+36-7</f>
        <v>2718.82</v>
      </c>
      <c r="E19" s="43">
        <f>2814.97+7-37.97+37.97</f>
        <v>2821.97</v>
      </c>
      <c r="F19" s="33">
        <f t="shared" si="0"/>
        <v>7208.789999999999</v>
      </c>
      <c r="G19" s="34">
        <f>2784+37.97-37.97-116</f>
        <v>2668</v>
      </c>
      <c r="H19" s="44">
        <f>1897.18+116-130</f>
        <v>1883.18</v>
      </c>
      <c r="I19" s="44">
        <f>1897.18+130</f>
        <v>2027.18</v>
      </c>
      <c r="J19" s="35">
        <f t="shared" si="1"/>
        <v>6578.360000000001</v>
      </c>
      <c r="K19" s="69">
        <f>1500-50</f>
        <v>1450</v>
      </c>
      <c r="L19" s="69">
        <f>2703.64+50</f>
        <v>2753.64</v>
      </c>
      <c r="M19" s="36">
        <v>2703.64</v>
      </c>
      <c r="N19" s="28">
        <f t="shared" si="2"/>
        <v>6907.279999999999</v>
      </c>
      <c r="O19" s="29">
        <v>2460.04</v>
      </c>
      <c r="P19" s="29">
        <v>2500</v>
      </c>
      <c r="Q19" s="29">
        <v>500</v>
      </c>
      <c r="R19" s="38">
        <f t="shared" si="3"/>
        <v>5460.04</v>
      </c>
      <c r="S19" s="39">
        <f t="shared" si="4"/>
        <v>18945.68</v>
      </c>
      <c r="T19" s="40">
        <f t="shared" si="5"/>
        <v>26154.47</v>
      </c>
    </row>
    <row r="20" spans="2:20" ht="12.75">
      <c r="B20" s="41" t="s">
        <v>24</v>
      </c>
      <c r="C20" s="31">
        <f>27000-84</f>
        <v>26916</v>
      </c>
      <c r="D20" s="32">
        <f>18000+17.08+84-9</f>
        <v>18092.08</v>
      </c>
      <c r="E20" s="31">
        <f>23751.84+9</f>
        <v>23760.84</v>
      </c>
      <c r="F20" s="33">
        <f t="shared" si="0"/>
        <v>68768.92</v>
      </c>
      <c r="G20" s="34">
        <v>26000</v>
      </c>
      <c r="H20" s="34">
        <v>23556</v>
      </c>
      <c r="I20" s="34">
        <v>23556.25</v>
      </c>
      <c r="J20" s="35">
        <f t="shared" si="1"/>
        <v>73112.25</v>
      </c>
      <c r="K20" s="36">
        <v>25589</v>
      </c>
      <c r="L20" s="36">
        <v>25589.87</v>
      </c>
      <c r="M20" s="36">
        <v>25589</v>
      </c>
      <c r="N20" s="37">
        <f t="shared" si="2"/>
        <v>76767.87</v>
      </c>
      <c r="O20" s="29">
        <v>25000</v>
      </c>
      <c r="P20" s="29">
        <v>25000</v>
      </c>
      <c r="Q20" s="29">
        <v>10683.17</v>
      </c>
      <c r="R20" s="38">
        <f t="shared" si="3"/>
        <v>60683.17</v>
      </c>
      <c r="S20" s="39">
        <f t="shared" si="4"/>
        <v>210563.28999999998</v>
      </c>
      <c r="T20" s="40">
        <f t="shared" si="5"/>
        <v>279332.20999999996</v>
      </c>
    </row>
    <row r="21" spans="2:20" ht="12.75">
      <c r="B21" s="41" t="s">
        <v>25</v>
      </c>
      <c r="C21" s="31">
        <v>0</v>
      </c>
      <c r="D21" s="31">
        <f>36273.12+27.47-768</f>
        <v>35532.590000000004</v>
      </c>
      <c r="E21" s="43">
        <f>100000+768-28+28</f>
        <v>100768</v>
      </c>
      <c r="F21" s="33">
        <f t="shared" si="0"/>
        <v>136300.59</v>
      </c>
      <c r="G21" s="44">
        <f>50000+28-28+8</f>
        <v>50008</v>
      </c>
      <c r="H21" s="44">
        <f>44266.89-8</f>
        <v>44258.89</v>
      </c>
      <c r="I21" s="34">
        <v>43000</v>
      </c>
      <c r="J21" s="35">
        <f t="shared" si="1"/>
        <v>137266.89</v>
      </c>
      <c r="K21" s="36">
        <v>48000</v>
      </c>
      <c r="L21" s="36">
        <v>48130.23</v>
      </c>
      <c r="M21" s="36">
        <v>48000</v>
      </c>
      <c r="N21" s="37">
        <f t="shared" si="2"/>
        <v>144130.23</v>
      </c>
      <c r="O21" s="29">
        <v>43931.51</v>
      </c>
      <c r="P21" s="29">
        <v>40000</v>
      </c>
      <c r="Q21" s="29">
        <v>30000</v>
      </c>
      <c r="R21" s="38">
        <f t="shared" si="3"/>
        <v>113931.51000000001</v>
      </c>
      <c r="S21" s="39">
        <f t="shared" si="4"/>
        <v>395328.63</v>
      </c>
      <c r="T21" s="40">
        <f t="shared" si="5"/>
        <v>531629.22</v>
      </c>
    </row>
    <row r="22" spans="2:20" ht="13.5" thickBot="1">
      <c r="B22" s="45" t="s">
        <v>28</v>
      </c>
      <c r="C22" s="46">
        <f>15000-6</f>
        <v>14994</v>
      </c>
      <c r="D22" s="46">
        <f>31416.94+17.01+6-8</f>
        <v>31431.949999999997</v>
      </c>
      <c r="E22" s="46">
        <f>31500+8</f>
        <v>31508</v>
      </c>
      <c r="F22" s="47">
        <f t="shared" si="0"/>
        <v>77933.95</v>
      </c>
      <c r="G22" s="48">
        <v>25000</v>
      </c>
      <c r="H22" s="48">
        <v>26000</v>
      </c>
      <c r="I22" s="48">
        <f>30000-4397.28</f>
        <v>25602.72</v>
      </c>
      <c r="J22" s="49">
        <f t="shared" si="1"/>
        <v>76602.72</v>
      </c>
      <c r="K22" s="50">
        <v>30000</v>
      </c>
      <c r="L22" s="50">
        <f>30000-9567.15</f>
        <v>20432.85</v>
      </c>
      <c r="M22" s="50">
        <v>30000</v>
      </c>
      <c r="N22" s="51">
        <f t="shared" si="2"/>
        <v>80432.85</v>
      </c>
      <c r="O22" s="52">
        <v>25000</v>
      </c>
      <c r="P22" s="52">
        <f>15000+10000</f>
        <v>25000</v>
      </c>
      <c r="Q22" s="52">
        <f>516.83+9099+3964.43</f>
        <v>13580.26</v>
      </c>
      <c r="R22" s="53">
        <f t="shared" si="3"/>
        <v>63580.26</v>
      </c>
      <c r="S22" s="54">
        <f t="shared" si="4"/>
        <v>220615.83000000002</v>
      </c>
      <c r="T22" s="55">
        <f t="shared" si="5"/>
        <v>298549.78</v>
      </c>
    </row>
    <row r="23" spans="2:20" ht="13.5" thickBot="1">
      <c r="B23" s="56"/>
      <c r="C23" s="57">
        <f>SUM(C14:C22)</f>
        <v>133107.34</v>
      </c>
      <c r="D23" s="57">
        <f>SUM(D14:D22)</f>
        <v>185100.06</v>
      </c>
      <c r="E23" s="57">
        <f>SUM(E14:E22)</f>
        <v>262792.6</v>
      </c>
      <c r="F23" s="58">
        <f>SUM(F14:F22)</f>
        <v>580999.9999999999</v>
      </c>
      <c r="G23" s="59">
        <f aca="true" t="shared" si="6" ref="G23:R23">SUM(G15:G22)</f>
        <v>204176</v>
      </c>
      <c r="H23" s="60">
        <f t="shared" si="6"/>
        <v>208081.87</v>
      </c>
      <c r="I23" s="60">
        <f t="shared" si="6"/>
        <v>187742.13999999998</v>
      </c>
      <c r="J23" s="61">
        <f t="shared" si="6"/>
        <v>600000.01</v>
      </c>
      <c r="K23" s="61">
        <f t="shared" si="6"/>
        <v>225067</v>
      </c>
      <c r="L23" s="61">
        <f t="shared" si="6"/>
        <v>210284.59000000003</v>
      </c>
      <c r="M23" s="61">
        <f t="shared" si="6"/>
        <v>194648.41</v>
      </c>
      <c r="N23" s="60">
        <f t="shared" si="6"/>
        <v>630000</v>
      </c>
      <c r="O23" s="61">
        <f t="shared" si="6"/>
        <v>225918.88</v>
      </c>
      <c r="P23" s="61">
        <f t="shared" si="6"/>
        <v>194593.2</v>
      </c>
      <c r="Q23" s="62">
        <f t="shared" si="6"/>
        <v>77487.91</v>
      </c>
      <c r="R23" s="63">
        <f t="shared" si="6"/>
        <v>497999.99000000005</v>
      </c>
      <c r="S23" s="61">
        <f>SUM(S14:S22)</f>
        <v>1728000</v>
      </c>
      <c r="T23" s="64">
        <f>SUM(T15:T22)</f>
        <v>2309000</v>
      </c>
    </row>
    <row r="24" spans="2:20" ht="12.75">
      <c r="B24" s="65"/>
      <c r="C24" s="1"/>
      <c r="D24" s="1"/>
      <c r="E24" s="1"/>
      <c r="F24" s="1"/>
      <c r="S24" s="1"/>
      <c r="T24" s="1"/>
    </row>
    <row r="25" spans="2:20" ht="12.75">
      <c r="B25" s="65"/>
      <c r="F25" s="66"/>
      <c r="J25" s="67"/>
      <c r="N25" s="67"/>
      <c r="S25" s="1"/>
      <c r="T25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2018-05-18T05:55:55Z</dcterms:modified>
  <cp:category/>
  <cp:version/>
  <cp:contentType/>
  <cp:contentStatus/>
</cp:coreProperties>
</file>